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06039\Desktop\"/>
    </mc:Choice>
  </mc:AlternateContent>
  <bookViews>
    <workbookView xWindow="0" yWindow="0" windowWidth="27410" windowHeight="12450"/>
  </bookViews>
  <sheets>
    <sheet name="NAO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B4" i="2" l="1"/>
  <c r="D4" i="2" s="1"/>
  <c r="D9" i="2" l="1"/>
  <c r="F7" i="2" s="1"/>
  <c r="H4" i="2"/>
  <c r="H8" i="2"/>
  <c r="A8" i="2"/>
  <c r="A15" i="2" s="1"/>
  <c r="A10" i="2"/>
  <c r="A12" i="2" s="1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7" i="2"/>
  <c r="H6" i="2"/>
  <c r="H5" i="2"/>
  <c r="F4" i="2" l="1"/>
  <c r="F16" i="2"/>
  <c r="F9" i="2"/>
  <c r="F12" i="2"/>
  <c r="F21" i="2"/>
  <c r="G21" i="2" s="1"/>
  <c r="F14" i="2"/>
  <c r="F22" i="2"/>
  <c r="A19" i="2"/>
  <c r="F15" i="2"/>
  <c r="F23" i="2"/>
  <c r="D11" i="2"/>
  <c r="F17" i="2"/>
  <c r="F8" i="2"/>
  <c r="I8" i="2" s="1"/>
  <c r="F10" i="2"/>
  <c r="F18" i="2"/>
  <c r="F5" i="2"/>
  <c r="F11" i="2"/>
  <c r="F19" i="2"/>
  <c r="F6" i="2"/>
  <c r="F20" i="2"/>
  <c r="F13" i="2"/>
  <c r="G18" i="2" l="1"/>
  <c r="I5" i="2"/>
  <c r="G23" i="2"/>
  <c r="G9" i="2"/>
  <c r="G7" i="2"/>
  <c r="G17" i="2"/>
  <c r="G6" i="2"/>
  <c r="G19" i="2"/>
  <c r="G11" i="2"/>
  <c r="G4" i="2"/>
  <c r="G10" i="2"/>
  <c r="G15" i="2"/>
  <c r="G20" i="2"/>
  <c r="G16" i="2"/>
  <c r="G13" i="2"/>
  <c r="G14" i="2"/>
  <c r="G12" i="2"/>
  <c r="G22" i="2"/>
  <c r="I18" i="2"/>
  <c r="G5" i="2"/>
  <c r="I15" i="2"/>
  <c r="K15" i="2" s="1"/>
  <c r="L15" i="2" s="1"/>
  <c r="M15" i="2" s="1"/>
  <c r="I10" i="2"/>
  <c r="I9" i="2"/>
  <c r="I23" i="2"/>
  <c r="K23" i="2" s="1"/>
  <c r="L23" i="2" s="1"/>
  <c r="M23" i="2" s="1"/>
  <c r="I21" i="2"/>
  <c r="K21" i="2" s="1"/>
  <c r="L21" i="2" s="1"/>
  <c r="M21" i="2" s="1"/>
  <c r="K10" i="2" l="1"/>
  <c r="L10" i="2" s="1"/>
  <c r="M10" i="2" s="1"/>
  <c r="K9" i="2"/>
  <c r="L9" i="2" s="1"/>
  <c r="M9" i="2" s="1"/>
  <c r="K18" i="2"/>
  <c r="L18" i="2" s="1"/>
  <c r="M18" i="2" s="1"/>
  <c r="K5" i="2"/>
  <c r="L5" i="2" s="1"/>
  <c r="M5" i="2" s="1"/>
  <c r="I22" i="2"/>
  <c r="K22" i="2" s="1"/>
  <c r="L22" i="2" s="1"/>
  <c r="M22" i="2" s="1"/>
  <c r="I12" i="2"/>
  <c r="K12" i="2" s="1"/>
  <c r="L12" i="2" s="1"/>
  <c r="M12" i="2" s="1"/>
  <c r="I7" i="2"/>
  <c r="I17" i="2"/>
  <c r="I4" i="2"/>
  <c r="J4" i="2" s="1"/>
  <c r="I11" i="2"/>
  <c r="I6" i="2"/>
  <c r="I19" i="2"/>
  <c r="I14" i="2"/>
  <c r="K14" i="2" s="1"/>
  <c r="L14" i="2" s="1"/>
  <c r="M14" i="2" s="1"/>
  <c r="J9" i="2"/>
  <c r="J10" i="2"/>
  <c r="J21" i="2"/>
  <c r="J18" i="2"/>
  <c r="J23" i="2"/>
  <c r="J15" i="2"/>
  <c r="I13" i="2"/>
  <c r="K13" i="2" s="1"/>
  <c r="L13" i="2" s="1"/>
  <c r="M13" i="2" s="1"/>
  <c r="I16" i="2"/>
  <c r="I20" i="2"/>
  <c r="K20" i="2" s="1"/>
  <c r="L20" i="2" s="1"/>
  <c r="M20" i="2" s="1"/>
  <c r="K4" i="2" l="1"/>
  <c r="L4" i="2" s="1"/>
  <c r="M4" i="2" s="1"/>
  <c r="K16" i="2"/>
  <c r="L16" i="2" s="1"/>
  <c r="M16" i="2" s="1"/>
  <c r="K19" i="2"/>
  <c r="L19" i="2" s="1"/>
  <c r="M19" i="2" s="1"/>
  <c r="K6" i="2"/>
  <c r="L6" i="2" s="1"/>
  <c r="M6" i="2" s="1"/>
  <c r="K11" i="2"/>
  <c r="L11" i="2" s="1"/>
  <c r="M11" i="2" s="1"/>
  <c r="K17" i="2"/>
  <c r="L17" i="2" s="1"/>
  <c r="M17" i="2" s="1"/>
  <c r="K7" i="2"/>
  <c r="L7" i="2" s="1"/>
  <c r="M7" i="2" s="1"/>
  <c r="J19" i="2"/>
  <c r="J6" i="2"/>
  <c r="J17" i="2"/>
  <c r="J7" i="2"/>
  <c r="J12" i="2"/>
  <c r="J22" i="2"/>
  <c r="J11" i="2"/>
  <c r="J16" i="2"/>
  <c r="J14" i="2"/>
  <c r="J13" i="2"/>
  <c r="J5" i="2"/>
  <c r="J20" i="2"/>
  <c r="G8" i="2" l="1"/>
  <c r="K8" i="2" l="1"/>
  <c r="L8" i="2" s="1"/>
  <c r="M8" i="2" s="1"/>
  <c r="J8" i="2"/>
</calcChain>
</file>

<file path=xl/comments1.xml><?xml version="1.0" encoding="utf-8"?>
<comments xmlns="http://schemas.openxmlformats.org/spreadsheetml/2006/main">
  <authors>
    <author>Lucien Fournié</author>
    <author>PECASTAING Regis (SAFRAN HELICOPTER ENGINES)</author>
  </authors>
  <commentList>
    <comment ref="C3" authorId="0" shapeId="0">
      <text>
        <r>
          <rPr>
            <sz val="9"/>
            <color indexed="81"/>
            <rFont val="Arial Narrow"/>
            <family val="2"/>
          </rPr>
          <t>NAO 2024 pour les OETAM</t>
        </r>
      </text>
    </comment>
    <comment ref="E3" authorId="0" shapeId="0">
      <text>
        <r>
          <rPr>
            <sz val="9"/>
            <color indexed="81"/>
            <rFont val="Arial Narrow"/>
            <family val="2"/>
          </rPr>
          <t>% distribué pour l'année 2024</t>
        </r>
      </text>
    </comment>
    <comment ref="F3" authorId="0" shapeId="0">
      <text>
        <r>
          <rPr>
            <sz val="9"/>
            <color indexed="81"/>
            <rFont val="Arial Narrow"/>
            <family val="2"/>
          </rPr>
          <t>Montant de l'AI annuel</t>
        </r>
      </text>
    </comment>
    <comment ref="G3" authorId="0" shapeId="0">
      <text>
        <r>
          <rPr>
            <sz val="9"/>
            <color indexed="81"/>
            <rFont val="Arial Narrow"/>
            <family val="2"/>
          </rPr>
          <t>Montant en euros
divisé par 13 mois
divisé par la valeur du point 2024</t>
        </r>
      </text>
    </comment>
    <comment ref="I3" authorId="0" shapeId="0">
      <text>
        <r>
          <rPr>
            <sz val="9"/>
            <color indexed="81"/>
            <rFont val="Arial Narrow"/>
            <family val="2"/>
          </rPr>
          <t>Hors ancienneté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 xml:space="preserve">AG + AI
</t>
        </r>
      </text>
    </comment>
    <comment ref="K3" authorId="1" shapeId="0">
      <text>
        <r>
          <rPr>
            <b/>
            <sz val="9"/>
            <color indexed="81"/>
            <rFont val="Tahoma"/>
            <charset val="1"/>
          </rPr>
          <t>evolution prime ancienneté selon % AI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" authorId="0" shapeId="0">
      <text>
        <r>
          <rPr>
            <sz val="9"/>
            <color indexed="81"/>
            <rFont val="Arial Narrow"/>
            <family val="2"/>
          </rPr>
          <t>Salaire de base mensuel du mois de janvier ou février 2024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Salaire de base mensuel x 13 mois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 xml:space="preserve">Salaire de base mensuel x 13 mois
+ Prime énergie x 13 mois
</t>
        </r>
      </text>
    </comment>
    <comment ref="A6" authorId="0" shapeId="0">
      <text>
        <r>
          <rPr>
            <sz val="9"/>
            <color indexed="81"/>
            <rFont val="Arial Narrow"/>
            <family val="2"/>
          </rPr>
          <t>Prime énergie 2023</t>
        </r>
      </text>
    </comment>
    <comment ref="A8" authorId="0" shapeId="0">
      <text>
        <r>
          <rPr>
            <sz val="9"/>
            <color indexed="81"/>
            <rFont val="Arial Narrow"/>
            <family val="2"/>
          </rPr>
          <t>Prime énergie 2023 x AG</t>
        </r>
      </text>
    </comment>
    <comment ref="A10" authorId="0" shapeId="0">
      <text>
        <r>
          <rPr>
            <sz val="9"/>
            <color indexed="81"/>
            <rFont val="Arial Narrow"/>
            <family val="2"/>
          </rPr>
          <t>Valeur 2023</t>
        </r>
      </text>
    </comment>
    <comment ref="A12" authorId="0" shapeId="0">
      <text>
        <r>
          <rPr>
            <sz val="9"/>
            <color indexed="81"/>
            <rFont val="Arial Narrow"/>
            <family val="2"/>
          </rPr>
          <t>Valeur 2023 x 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Salaire de base mensuel x 13 mois
+ Prime énergie x 13 mois
</t>
        </r>
      </text>
    </comment>
  </commentList>
</comments>
</file>

<file path=xl/sharedStrings.xml><?xml version="1.0" encoding="utf-8"?>
<sst xmlns="http://schemas.openxmlformats.org/spreadsheetml/2006/main" count="26" uniqueCount="26">
  <si>
    <t>Salaire de base mensuel</t>
  </si>
  <si>
    <t>Prim énergie 2024</t>
  </si>
  <si>
    <t>Prime énergie 2023</t>
  </si>
  <si>
    <t>AG 2024</t>
  </si>
  <si>
    <t>Salaire de base annuel avec AG 2024</t>
  </si>
  <si>
    <t>Montant de l'AG en Euro</t>
  </si>
  <si>
    <t>Valeur du point 2023</t>
  </si>
  <si>
    <t>Valeur du point 2024(Après AG 2024)</t>
  </si>
  <si>
    <t>Montant de l'AI 2024 en €</t>
  </si>
  <si>
    <t>Equivalent en points (Ancienne Grille SHE)</t>
  </si>
  <si>
    <t>Montant AG + AI 2024</t>
  </si>
  <si>
    <t>Salaire de base annuel après NAO 2024 (Hors ancienneté)</t>
  </si>
  <si>
    <t>AI 2024</t>
  </si>
  <si>
    <t xml:space="preserve">Salaire de base annuel+ancienneté 2023 </t>
  </si>
  <si>
    <t>Salaire de base annuel + Ancienneté 2024</t>
  </si>
  <si>
    <t>Salaire de base annuel 2023</t>
  </si>
  <si>
    <t>Prime ancienneté 2023</t>
  </si>
  <si>
    <t>Prime ancienneté 2024</t>
  </si>
  <si>
    <t>SEUIL NAO 2024</t>
  </si>
  <si>
    <t>Montant Campagne en € NAO 2024 (sur le salaire de base)</t>
  </si>
  <si>
    <t>Prime ancienneté mensuelle en 2024 après NAO</t>
  </si>
  <si>
    <t>Salaire de base MENSUEL avec AG 2024</t>
  </si>
  <si>
    <r>
      <rPr>
        <b/>
        <sz val="11"/>
        <color theme="1"/>
        <rFont val="Calibri"/>
        <family val="2"/>
        <scheme val="minor"/>
      </rPr>
      <t xml:space="preserve">Renseigner la case B16 </t>
    </r>
    <r>
      <rPr>
        <sz val="11"/>
        <color theme="1"/>
        <rFont val="Calibri"/>
        <family val="2"/>
        <scheme val="minor"/>
      </rPr>
      <t xml:space="preserve">avec votre </t>
    </r>
    <r>
      <rPr>
        <b/>
        <sz val="11"/>
        <color theme="1"/>
        <rFont val="Calibri"/>
        <family val="2"/>
        <scheme val="minor"/>
      </rPr>
      <t>ancienneté 2023</t>
    </r>
  </si>
  <si>
    <r>
      <rPr>
        <b/>
        <sz val="11"/>
        <color theme="1"/>
        <rFont val="Calibri"/>
        <family val="2"/>
        <scheme val="minor"/>
      </rPr>
      <t xml:space="preserve">Renseigner la case B18 </t>
    </r>
    <r>
      <rPr>
        <sz val="11"/>
        <color theme="1"/>
        <rFont val="Calibri"/>
        <family val="2"/>
        <scheme val="minor"/>
      </rPr>
      <t xml:space="preserve">avec votre </t>
    </r>
    <r>
      <rPr>
        <b/>
        <sz val="11"/>
        <color theme="1"/>
        <rFont val="Calibri"/>
        <family val="2"/>
        <scheme val="minor"/>
      </rPr>
      <t>ancienneté 2024</t>
    </r>
  </si>
  <si>
    <r>
      <rPr>
        <b/>
        <sz val="11"/>
        <color theme="1"/>
        <rFont val="Arial Narrow"/>
        <family val="2"/>
      </rPr>
      <t>1- Renseigner la case A4 avec la premiere ligne</t>
    </r>
    <r>
      <rPr>
        <sz val="11"/>
        <color theme="1"/>
        <rFont val="Arial Narrow"/>
        <family val="2"/>
      </rPr>
      <t xml:space="preserve"> de votre fiche de paye de </t>
    </r>
    <r>
      <rPr>
        <b/>
        <sz val="11"/>
        <color theme="1"/>
        <rFont val="Arial Narrow"/>
        <family val="2"/>
      </rPr>
      <t>Janvier 2024</t>
    </r>
  </si>
  <si>
    <t>Augmentation Brute Mensuelle (N-1)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</si>
</sst>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indexed="81"/>
      <name val="Tahoma"/>
      <charset val="1"/>
    </font>
    <font>
      <sz val="9"/>
      <color indexed="81"/>
      <name val="Arial Narrow"/>
      <family val="2"/>
    </font>
    <font>
      <sz val="9"/>
      <color indexed="81"/>
      <name val="Tahoma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b/>
      <sz val="9"/>
      <color indexed="81"/>
      <name val="Tahoma"/>
      <charset val="1"/>
    </font>
    <font>
      <sz val="11"/>
      <name val="Arial Narrow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0" fontId="6" fillId="3" borderId="4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0" fontId="2" fillId="5" borderId="4" xfId="0" applyNumberFormat="1" applyFont="1" applyFill="1" applyBorder="1" applyAlignment="1">
      <alignment horizontal="center" vertical="center" wrapText="1"/>
    </xf>
    <xf numFmtId="10" fontId="2" fillId="4" borderId="10" xfId="1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0" fontId="2" fillId="4" borderId="5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0" fillId="4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wrapText="1"/>
    </xf>
    <xf numFmtId="164" fontId="6" fillId="3" borderId="2" xfId="0" applyNumberFormat="1" applyFont="1" applyFill="1" applyBorder="1" applyAlignment="1">
      <alignment horizontal="center" vertical="center" wrapText="1"/>
    </xf>
    <xf numFmtId="10" fontId="2" fillId="4" borderId="11" xfId="1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0" fontId="2" fillId="4" borderId="0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2" fillId="0" borderId="4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10" fontId="6" fillId="5" borderId="15" xfId="1" applyNumberFormat="1" applyFont="1" applyFill="1" applyBorder="1" applyAlignment="1">
      <alignment horizontal="center" vertical="center" wrapText="1"/>
    </xf>
    <xf numFmtId="164" fontId="10" fillId="5" borderId="14" xfId="0" applyNumberFormat="1" applyFont="1" applyFill="1" applyBorder="1" applyAlignment="1">
      <alignment horizontal="center" vertical="center" wrapText="1"/>
    </xf>
    <xf numFmtId="10" fontId="6" fillId="5" borderId="14" xfId="0" applyNumberFormat="1" applyFont="1" applyFill="1" applyBorder="1" applyAlignment="1">
      <alignment horizontal="center" vertical="center" wrapText="1"/>
    </xf>
    <xf numFmtId="164" fontId="6" fillId="5" borderId="9" xfId="0" applyNumberFormat="1" applyFont="1" applyFill="1" applyBorder="1" applyAlignment="1">
      <alignment horizontal="center" vertical="center" wrapText="1"/>
    </xf>
    <xf numFmtId="164" fontId="6" fillId="5" borderId="15" xfId="0" applyNumberFormat="1" applyFont="1" applyFill="1" applyBorder="1" applyAlignment="1">
      <alignment horizontal="center" vertical="center" wrapText="1"/>
    </xf>
    <xf numFmtId="4" fontId="2" fillId="5" borderId="14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" fontId="6" fillId="3" borderId="16" xfId="0" applyNumberFormat="1" applyFont="1" applyFill="1" applyBorder="1" applyAlignment="1">
      <alignment horizontal="center" vertical="center" wrapText="1"/>
    </xf>
    <xf numFmtId="10" fontId="2" fillId="4" borderId="0" xfId="1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0" fontId="2" fillId="4" borderId="7" xfId="1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0" fontId="2" fillId="4" borderId="8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left" vertical="top" wrapText="1"/>
    </xf>
    <xf numFmtId="0" fontId="0" fillId="8" borderId="4" xfId="0" applyFill="1" applyBorder="1" applyAlignment="1">
      <alignment wrapText="1"/>
    </xf>
    <xf numFmtId="10" fontId="6" fillId="2" borderId="4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2" fillId="6" borderId="12" xfId="0" applyNumberFormat="1" applyFont="1" applyFill="1" applyBorder="1" applyAlignment="1">
      <alignment horizontal="center" vertical="center" wrapText="1"/>
    </xf>
    <xf numFmtId="4" fontId="6" fillId="6" borderId="9" xfId="0" applyNumberFormat="1" applyFont="1" applyFill="1" applyBorder="1" applyAlignment="1">
      <alignment horizontal="center" vertical="center" wrapText="1"/>
    </xf>
    <xf numFmtId="4" fontId="2" fillId="6" borderId="13" xfId="0" applyNumberFormat="1" applyFont="1" applyFill="1" applyBorder="1" applyAlignment="1">
      <alignment horizontal="center" vertical="center" wrapText="1"/>
    </xf>
    <xf numFmtId="164" fontId="6" fillId="6" borderId="15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 wrapText="1"/>
    </xf>
    <xf numFmtId="164" fontId="6" fillId="6" borderId="7" xfId="0" applyNumberFormat="1" applyFont="1" applyFill="1" applyBorder="1" applyAlignment="1">
      <alignment horizontal="center" vertical="center" wrapText="1"/>
    </xf>
    <xf numFmtId="164" fontId="7" fillId="5" borderId="17" xfId="0" applyNumberFormat="1" applyFont="1" applyFill="1" applyBorder="1" applyAlignment="1">
      <alignment horizontal="center" vertical="center" wrapText="1"/>
    </xf>
    <xf numFmtId="164" fontId="6" fillId="6" borderId="10" xfId="0" applyNumberFormat="1" applyFont="1" applyFill="1" applyBorder="1" applyAlignment="1">
      <alignment horizontal="center" vertical="center" wrapText="1"/>
    </xf>
    <xf numFmtId="164" fontId="6" fillId="6" borderId="16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11" fillId="7" borderId="1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E1" sqref="E1"/>
    </sheetView>
  </sheetViews>
  <sheetFormatPr baseColWidth="10" defaultColWidth="17.26953125" defaultRowHeight="14.5" x14ac:dyDescent="0.35"/>
  <cols>
    <col min="1" max="1" width="33.26953125" style="7" customWidth="1"/>
    <col min="2" max="3" width="17.26953125" style="7"/>
    <col min="4" max="4" width="21.54296875" style="7" customWidth="1"/>
    <col min="5" max="6" width="17.26953125" style="7"/>
    <col min="7" max="7" width="17.54296875" style="7" customWidth="1"/>
    <col min="8" max="8" width="17.26953125" style="7" hidden="1" customWidth="1"/>
    <col min="9" max="9" width="17.26953125" style="8" hidden="1" customWidth="1"/>
    <col min="10" max="10" width="0" style="8" hidden="1" customWidth="1"/>
    <col min="11" max="11" width="17.26953125" style="7" hidden="1" customWidth="1"/>
    <col min="12" max="12" width="0" style="7" hidden="1" customWidth="1"/>
    <col min="13" max="13" width="15.1796875" style="8" bestFit="1" customWidth="1"/>
    <col min="14" max="14" width="17.26953125" style="9"/>
    <col min="15" max="15" width="17.26953125" style="8"/>
    <col min="16" max="16384" width="17.26953125" style="7"/>
  </cols>
  <sheetData>
    <row r="1" spans="1:16" ht="76.5" customHeight="1" thickBot="1" x14ac:dyDescent="0.4">
      <c r="A1" s="60" t="s">
        <v>24</v>
      </c>
    </row>
    <row r="2" spans="1:16" ht="15" thickBot="1" x14ac:dyDescent="0.4">
      <c r="A2" s="5"/>
      <c r="B2" s="5"/>
      <c r="C2" s="5"/>
      <c r="D2" s="5"/>
      <c r="E2" s="5"/>
      <c r="F2" s="5"/>
      <c r="G2" s="5"/>
      <c r="H2" s="6"/>
      <c r="I2" s="7"/>
      <c r="J2" s="7"/>
    </row>
    <row r="3" spans="1:16" ht="56.5" thickBot="1" x14ac:dyDescent="0.4">
      <c r="A3" s="11" t="s">
        <v>0</v>
      </c>
      <c r="B3" s="11" t="s">
        <v>15</v>
      </c>
      <c r="C3" s="11" t="s">
        <v>3</v>
      </c>
      <c r="D3" s="11" t="s">
        <v>5</v>
      </c>
      <c r="E3" s="11" t="s">
        <v>12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19</v>
      </c>
      <c r="K3" s="11" t="s">
        <v>20</v>
      </c>
      <c r="L3" s="11" t="s">
        <v>14</v>
      </c>
      <c r="M3" s="73" t="s">
        <v>25</v>
      </c>
      <c r="N3" s="13"/>
    </row>
    <row r="4" spans="1:16" ht="15" thickBot="1" x14ac:dyDescent="0.4">
      <c r="A4" s="14">
        <v>3590</v>
      </c>
      <c r="B4" s="1">
        <f>$A$4*13</f>
        <v>46670</v>
      </c>
      <c r="C4" s="16">
        <v>2.4E-2</v>
      </c>
      <c r="D4" s="15">
        <f>(B4*C4)</f>
        <v>1120.08</v>
      </c>
      <c r="E4" s="17">
        <v>0</v>
      </c>
      <c r="F4" s="18">
        <f>$D$9*E4</f>
        <v>0</v>
      </c>
      <c r="G4" s="63">
        <f>(F4/13)/$A$12</f>
        <v>0</v>
      </c>
      <c r="H4" s="19">
        <f>$C$4+E4</f>
        <v>2.4E-2</v>
      </c>
      <c r="I4" s="20">
        <f t="shared" ref="I4:I23" si="0">$D$9+F4</f>
        <v>47790.080000000002</v>
      </c>
      <c r="J4" s="21">
        <f>I4-$B$4</f>
        <v>1120.0800000000017</v>
      </c>
      <c r="K4" s="22">
        <f>(I4/13+$A$8)*$B$18</f>
        <v>558.79680000000008</v>
      </c>
      <c r="L4" s="71">
        <f>(I4+K4*13)+($A$8*13)</f>
        <v>55693.414400000001</v>
      </c>
      <c r="M4" s="74">
        <f t="shared" ref="M4:M7" si="1">(L4-$A$15)/13</f>
        <v>100.40880000000023</v>
      </c>
      <c r="N4" s="23"/>
      <c r="P4" s="24"/>
    </row>
    <row r="5" spans="1:16" ht="15" thickBot="1" x14ac:dyDescent="0.4">
      <c r="A5" s="59" t="s">
        <v>2</v>
      </c>
      <c r="B5" s="32"/>
      <c r="C5" s="5"/>
      <c r="D5" s="5"/>
      <c r="E5" s="26">
        <v>7.4999999999999997E-3</v>
      </c>
      <c r="F5" s="27">
        <f t="shared" ref="F5:F23" si="2">$D$9*E5</f>
        <v>358.42559999999997</v>
      </c>
      <c r="G5" s="64">
        <f t="shared" ref="G5:G23" si="3">(F5/13)/$A$12</f>
        <v>2.9983296213808459</v>
      </c>
      <c r="H5" s="28">
        <f t="shared" ref="H5:H23" si="4">$C$4+E5</f>
        <v>3.15E-2</v>
      </c>
      <c r="I5" s="27">
        <f>$D$9+F5</f>
        <v>48148.505600000004</v>
      </c>
      <c r="J5" s="29">
        <f t="shared" ref="J5:J23" si="5">I5-$B$4</f>
        <v>1478.5056000000041</v>
      </c>
      <c r="K5" s="30">
        <f>(I5/13+$A$8)*$B$18</f>
        <v>562.93248000000006</v>
      </c>
      <c r="L5" s="72">
        <f t="shared" ref="L5:L7" si="6">(I5+K5*13)+($A$8*13)</f>
        <v>56105.603840000003</v>
      </c>
      <c r="M5" s="75">
        <f t="shared" si="1"/>
        <v>132.11568000000037</v>
      </c>
      <c r="N5" s="23"/>
      <c r="P5" s="24"/>
    </row>
    <row r="6" spans="1:16" ht="15" thickBot="1" x14ac:dyDescent="0.4">
      <c r="A6" s="32">
        <v>48</v>
      </c>
      <c r="B6" s="4"/>
      <c r="C6" s="5"/>
      <c r="D6" s="5"/>
      <c r="E6" s="26">
        <v>0.01</v>
      </c>
      <c r="F6" s="27">
        <f t="shared" si="2"/>
        <v>477.9008</v>
      </c>
      <c r="G6" s="64">
        <f t="shared" si="3"/>
        <v>3.9977728285077951</v>
      </c>
      <c r="H6" s="28">
        <f t="shared" si="4"/>
        <v>3.4000000000000002E-2</v>
      </c>
      <c r="I6" s="27">
        <f t="shared" si="0"/>
        <v>48267.980800000005</v>
      </c>
      <c r="J6" s="29">
        <f t="shared" si="5"/>
        <v>1597.9808000000048</v>
      </c>
      <c r="K6" s="33">
        <f t="shared" ref="K6:K23" si="7">(I6/13+$A$8)*$B$18</f>
        <v>564.31104000000005</v>
      </c>
      <c r="L6" s="68">
        <f t="shared" si="6"/>
        <v>56243.000320000006</v>
      </c>
      <c r="M6" s="75">
        <f t="shared" si="1"/>
        <v>142.6846400000006</v>
      </c>
      <c r="N6" s="23"/>
      <c r="P6" s="24"/>
    </row>
    <row r="7" spans="1:16" ht="15" thickBot="1" x14ac:dyDescent="0.4">
      <c r="A7" s="25" t="s">
        <v>1</v>
      </c>
      <c r="B7" s="4"/>
      <c r="C7" s="5"/>
      <c r="D7" s="5"/>
      <c r="E7" s="26">
        <v>1.2E-2</v>
      </c>
      <c r="F7" s="27">
        <f t="shared" si="2"/>
        <v>573.48095999999998</v>
      </c>
      <c r="G7" s="64">
        <f t="shared" si="3"/>
        <v>4.7973273942093542</v>
      </c>
      <c r="H7" s="28">
        <f t="shared" si="4"/>
        <v>3.6000000000000004E-2</v>
      </c>
      <c r="I7" s="27">
        <f t="shared" si="0"/>
        <v>48363.560960000003</v>
      </c>
      <c r="J7" s="29">
        <f t="shared" si="5"/>
        <v>1693.5609600000025</v>
      </c>
      <c r="K7" s="33">
        <f t="shared" si="7"/>
        <v>565.41388800000004</v>
      </c>
      <c r="L7" s="68">
        <f t="shared" si="6"/>
        <v>56352.917504000005</v>
      </c>
      <c r="M7" s="75">
        <f t="shared" si="1"/>
        <v>151.13980800000047</v>
      </c>
      <c r="N7" s="23"/>
      <c r="P7" s="24"/>
    </row>
    <row r="8" spans="1:16" ht="28.5" thickBot="1" x14ac:dyDescent="0.4">
      <c r="A8" s="32">
        <f>A6*1.024</f>
        <v>49.152000000000001</v>
      </c>
      <c r="B8" s="4"/>
      <c r="C8" s="5"/>
      <c r="D8" s="34" t="s">
        <v>4</v>
      </c>
      <c r="E8" s="35">
        <v>1.4E-2</v>
      </c>
      <c r="F8" s="36">
        <f t="shared" si="2"/>
        <v>669.06112000000007</v>
      </c>
      <c r="G8" s="65">
        <f t="shared" si="3"/>
        <v>5.5968819599109141</v>
      </c>
      <c r="H8" s="37">
        <f>$C$4+E8</f>
        <v>3.7999999999999999E-2</v>
      </c>
      <c r="I8" s="38">
        <f>$D$9+F8</f>
        <v>48459.14112</v>
      </c>
      <c r="J8" s="39">
        <f t="shared" si="5"/>
        <v>1789.1411200000002</v>
      </c>
      <c r="K8" s="40">
        <f t="shared" si="7"/>
        <v>566.51673600000004</v>
      </c>
      <c r="L8" s="67">
        <f>I8+K8*13+$A$8*13</f>
        <v>56462.834688000003</v>
      </c>
      <c r="M8" s="77">
        <f>(L8-$A$15)/13</f>
        <v>159.59497600000032</v>
      </c>
      <c r="N8" s="70" t="s">
        <v>18</v>
      </c>
      <c r="O8" s="31"/>
      <c r="P8" s="24"/>
    </row>
    <row r="9" spans="1:16" ht="15" thickBot="1" x14ac:dyDescent="0.4">
      <c r="A9" s="25" t="s">
        <v>6</v>
      </c>
      <c r="B9" s="4"/>
      <c r="C9" s="5"/>
      <c r="D9" s="41">
        <f>B4+D4</f>
        <v>47790.080000000002</v>
      </c>
      <c r="E9" s="26">
        <v>1.4999999999999999E-2</v>
      </c>
      <c r="F9" s="27">
        <f t="shared" si="2"/>
        <v>716.85119999999995</v>
      </c>
      <c r="G9" s="64">
        <f t="shared" si="3"/>
        <v>5.9966592427616918</v>
      </c>
      <c r="H9" s="28">
        <f t="shared" si="4"/>
        <v>3.9E-2</v>
      </c>
      <c r="I9" s="27">
        <f t="shared" si="0"/>
        <v>48506.931199999999</v>
      </c>
      <c r="J9" s="42">
        <f t="shared" si="5"/>
        <v>1836.9311999999991</v>
      </c>
      <c r="K9" s="43">
        <f t="shared" si="7"/>
        <v>567.06816000000003</v>
      </c>
      <c r="L9" s="68">
        <f>I9+K9*13+($A$8*13)</f>
        <v>56517.793280000005</v>
      </c>
      <c r="M9" s="75">
        <f t="shared" ref="M9:M23" si="8">(L9-$A$15)/13</f>
        <v>163.82256000000052</v>
      </c>
      <c r="N9" s="23"/>
      <c r="P9" s="24"/>
    </row>
    <row r="10" spans="1:16" ht="28.5" thickBot="1" x14ac:dyDescent="0.4">
      <c r="A10" s="32">
        <f>8.98</f>
        <v>8.98</v>
      </c>
      <c r="B10" s="4"/>
      <c r="C10" s="5"/>
      <c r="D10" s="44" t="s">
        <v>21</v>
      </c>
      <c r="E10" s="26">
        <v>1.7999999999999999E-2</v>
      </c>
      <c r="F10" s="27">
        <f t="shared" si="2"/>
        <v>860.22143999999992</v>
      </c>
      <c r="G10" s="64">
        <f t="shared" si="3"/>
        <v>7.1959910913140304</v>
      </c>
      <c r="H10" s="28">
        <f t="shared" si="4"/>
        <v>4.1999999999999996E-2</v>
      </c>
      <c r="I10" s="27">
        <f t="shared" si="0"/>
        <v>48650.301440000003</v>
      </c>
      <c r="J10" s="29">
        <f t="shared" si="5"/>
        <v>1980.3014400000029</v>
      </c>
      <c r="K10" s="43">
        <f t="shared" si="7"/>
        <v>568.72243200000003</v>
      </c>
      <c r="L10" s="68">
        <f t="shared" ref="L10:L23" si="9">I10+K10*13+($A$8*13)</f>
        <v>56682.669056000006</v>
      </c>
      <c r="M10" s="75">
        <f t="shared" si="8"/>
        <v>176.50531200000057</v>
      </c>
      <c r="N10" s="23"/>
      <c r="P10" s="24"/>
    </row>
    <row r="11" spans="1:16" ht="15" thickBot="1" x14ac:dyDescent="0.4">
      <c r="A11" s="25" t="s">
        <v>7</v>
      </c>
      <c r="B11" s="4"/>
      <c r="C11" s="5"/>
      <c r="D11" s="46">
        <f>D9/13</f>
        <v>3676.1600000000003</v>
      </c>
      <c r="E11" s="45">
        <v>0.02</v>
      </c>
      <c r="F11" s="27">
        <f t="shared" si="2"/>
        <v>955.80160000000001</v>
      </c>
      <c r="G11" s="64">
        <f t="shared" si="3"/>
        <v>7.9955456570155903</v>
      </c>
      <c r="H11" s="28">
        <f t="shared" si="4"/>
        <v>4.3999999999999997E-2</v>
      </c>
      <c r="I11" s="27">
        <f t="shared" si="0"/>
        <v>48745.881600000001</v>
      </c>
      <c r="J11" s="29">
        <f t="shared" si="5"/>
        <v>2075.8816000000006</v>
      </c>
      <c r="K11" s="43">
        <f t="shared" si="7"/>
        <v>569.82528000000002</v>
      </c>
      <c r="L11" s="68">
        <f t="shared" si="9"/>
        <v>56792.586240000004</v>
      </c>
      <c r="M11" s="75">
        <f t="shared" si="8"/>
        <v>184.96048000000044</v>
      </c>
      <c r="N11" s="23"/>
      <c r="P11" s="24"/>
    </row>
    <row r="12" spans="1:16" ht="15" thickBot="1" x14ac:dyDescent="0.4">
      <c r="A12" s="32">
        <f>A10*1.024</f>
        <v>9.1955200000000001</v>
      </c>
      <c r="B12" s="4"/>
      <c r="C12" s="5"/>
      <c r="D12" s="5"/>
      <c r="E12" s="26">
        <v>2.0549999999999999E-2</v>
      </c>
      <c r="F12" s="27">
        <f t="shared" si="2"/>
        <v>982.08614399999999</v>
      </c>
      <c r="G12" s="64">
        <f t="shared" si="3"/>
        <v>8.2154231625835177</v>
      </c>
      <c r="H12" s="28">
        <f t="shared" si="4"/>
        <v>4.4549999999999999E-2</v>
      </c>
      <c r="I12" s="27">
        <f t="shared" si="0"/>
        <v>48772.166144000003</v>
      </c>
      <c r="J12" s="29">
        <f t="shared" si="5"/>
        <v>2102.1661440000025</v>
      </c>
      <c r="K12" s="43">
        <f t="shared" si="7"/>
        <v>570.12856320000003</v>
      </c>
      <c r="L12" s="68">
        <f t="shared" si="9"/>
        <v>56822.813465600004</v>
      </c>
      <c r="M12" s="75">
        <f t="shared" si="8"/>
        <v>187.28565120000042</v>
      </c>
      <c r="N12" s="23"/>
      <c r="P12" s="24"/>
    </row>
    <row r="13" spans="1:16" ht="15" thickBot="1" x14ac:dyDescent="0.4">
      <c r="B13" s="4"/>
      <c r="C13" s="5"/>
      <c r="D13" s="5"/>
      <c r="E13" s="26">
        <v>2.2499999999999999E-2</v>
      </c>
      <c r="F13" s="27">
        <f t="shared" si="2"/>
        <v>1075.2768000000001</v>
      </c>
      <c r="G13" s="64">
        <f t="shared" si="3"/>
        <v>8.99498886414254</v>
      </c>
      <c r="H13" s="28">
        <f t="shared" si="4"/>
        <v>4.65E-2</v>
      </c>
      <c r="I13" s="27">
        <f t="shared" si="0"/>
        <v>48865.356800000001</v>
      </c>
      <c r="J13" s="29">
        <f t="shared" si="5"/>
        <v>2195.3568000000014</v>
      </c>
      <c r="K13" s="43">
        <f t="shared" si="7"/>
        <v>571.20384000000001</v>
      </c>
      <c r="L13" s="68">
        <f t="shared" si="9"/>
        <v>56929.982720000007</v>
      </c>
      <c r="M13" s="75">
        <f t="shared" si="8"/>
        <v>195.52944000000068</v>
      </c>
      <c r="N13" s="23"/>
      <c r="P13" s="24"/>
    </row>
    <row r="14" spans="1:16" ht="15" thickBot="1" x14ac:dyDescent="0.4">
      <c r="A14" s="12" t="s">
        <v>13</v>
      </c>
      <c r="B14" s="5"/>
      <c r="D14" s="5"/>
      <c r="E14" s="26">
        <v>2.5000000000000001E-2</v>
      </c>
      <c r="F14" s="27">
        <f t="shared" si="2"/>
        <v>1194.7520000000002</v>
      </c>
      <c r="G14" s="64">
        <f t="shared" si="3"/>
        <v>9.9944320712694896</v>
      </c>
      <c r="H14" s="28">
        <f t="shared" si="4"/>
        <v>4.9000000000000002E-2</v>
      </c>
      <c r="I14" s="27">
        <f t="shared" si="0"/>
        <v>48984.832000000002</v>
      </c>
      <c r="J14" s="29">
        <f t="shared" si="5"/>
        <v>2314.8320000000022</v>
      </c>
      <c r="K14" s="43">
        <f t="shared" si="7"/>
        <v>572.58240000000001</v>
      </c>
      <c r="L14" s="68">
        <f t="shared" si="9"/>
        <v>57067.379200000003</v>
      </c>
      <c r="M14" s="75">
        <f t="shared" si="8"/>
        <v>206.09840000000034</v>
      </c>
      <c r="N14" s="23"/>
      <c r="P14" s="24"/>
    </row>
    <row r="15" spans="1:16" ht="15" thickBot="1" x14ac:dyDescent="0.4">
      <c r="A15" s="46">
        <f>($A$4+$A$6+A17)*13</f>
        <v>54388.1</v>
      </c>
      <c r="B15" s="5"/>
      <c r="C15" s="47"/>
      <c r="D15" s="48"/>
      <c r="E15" s="26">
        <v>0.03</v>
      </c>
      <c r="F15" s="27">
        <f t="shared" si="2"/>
        <v>1433.7023999999999</v>
      </c>
      <c r="G15" s="64">
        <f t="shared" si="3"/>
        <v>11.993318485523384</v>
      </c>
      <c r="H15" s="28">
        <f t="shared" si="4"/>
        <v>5.3999999999999999E-2</v>
      </c>
      <c r="I15" s="27">
        <f t="shared" si="0"/>
        <v>49223.782400000004</v>
      </c>
      <c r="J15" s="29">
        <f t="shared" si="5"/>
        <v>2553.7824000000037</v>
      </c>
      <c r="K15" s="43">
        <f t="shared" si="7"/>
        <v>575.33951999999999</v>
      </c>
      <c r="L15" s="68">
        <f t="shared" si="9"/>
        <v>57342.172160000009</v>
      </c>
      <c r="M15" s="75">
        <f t="shared" si="8"/>
        <v>227.23632000000083</v>
      </c>
      <c r="N15" s="23"/>
      <c r="P15" s="24"/>
    </row>
    <row r="16" spans="1:16" ht="44" thickBot="1" x14ac:dyDescent="0.4">
      <c r="A16" s="49" t="s">
        <v>16</v>
      </c>
      <c r="B16" s="62">
        <v>0.15</v>
      </c>
      <c r="C16" s="61" t="s">
        <v>22</v>
      </c>
      <c r="D16" s="5"/>
      <c r="E16" s="26">
        <v>3.1600000000000003E-2</v>
      </c>
      <c r="F16" s="27">
        <f t="shared" si="2"/>
        <v>1510.1665280000002</v>
      </c>
      <c r="G16" s="64">
        <f t="shared" si="3"/>
        <v>12.632962138084634</v>
      </c>
      <c r="H16" s="28">
        <f t="shared" si="4"/>
        <v>5.5600000000000004E-2</v>
      </c>
      <c r="I16" s="27">
        <f t="shared" si="0"/>
        <v>49300.246528000003</v>
      </c>
      <c r="J16" s="29">
        <f t="shared" si="5"/>
        <v>2630.2465280000033</v>
      </c>
      <c r="K16" s="43">
        <f t="shared" si="7"/>
        <v>576.22179840000001</v>
      </c>
      <c r="L16" s="68">
        <f t="shared" si="9"/>
        <v>57430.105907200006</v>
      </c>
      <c r="M16" s="75">
        <f t="shared" si="8"/>
        <v>234.00045440000059</v>
      </c>
      <c r="N16" s="23"/>
      <c r="P16" s="24"/>
    </row>
    <row r="17" spans="1:16" ht="15" thickBot="1" x14ac:dyDescent="0.4">
      <c r="A17" s="50">
        <f>(A4+A6)*B16</f>
        <v>545.69999999999993</v>
      </c>
      <c r="B17" s="29"/>
      <c r="D17" s="5"/>
      <c r="E17" s="26">
        <v>3.5000000000000003E-2</v>
      </c>
      <c r="F17" s="27">
        <f t="shared" si="2"/>
        <v>1672.6528000000003</v>
      </c>
      <c r="G17" s="64">
        <f t="shared" si="3"/>
        <v>13.992204899777285</v>
      </c>
      <c r="H17" s="28">
        <f t="shared" si="4"/>
        <v>5.9000000000000004E-2</v>
      </c>
      <c r="I17" s="27">
        <f t="shared" si="0"/>
        <v>49462.732800000005</v>
      </c>
      <c r="J17" s="29">
        <f t="shared" si="5"/>
        <v>2792.7328000000052</v>
      </c>
      <c r="K17" s="43">
        <f t="shared" si="7"/>
        <v>578.09664000000009</v>
      </c>
      <c r="L17" s="68">
        <f t="shared" si="9"/>
        <v>57616.965120000008</v>
      </c>
      <c r="M17" s="75">
        <f t="shared" si="8"/>
        <v>248.37424000000073</v>
      </c>
      <c r="N17" s="23"/>
      <c r="P17" s="24"/>
    </row>
    <row r="18" spans="1:16" ht="44" thickBot="1" x14ac:dyDescent="0.4">
      <c r="A18" s="10" t="s">
        <v>17</v>
      </c>
      <c r="B18" s="62">
        <v>0.15</v>
      </c>
      <c r="C18" s="61" t="s">
        <v>23</v>
      </c>
      <c r="D18" s="5"/>
      <c r="E18" s="26">
        <v>3.7499999999999999E-2</v>
      </c>
      <c r="F18" s="27">
        <f t="shared" si="2"/>
        <v>1792.1279999999999</v>
      </c>
      <c r="G18" s="64">
        <f t="shared" si="3"/>
        <v>14.991648106904231</v>
      </c>
      <c r="H18" s="28">
        <f t="shared" si="4"/>
        <v>6.1499999999999999E-2</v>
      </c>
      <c r="I18" s="27">
        <f t="shared" si="0"/>
        <v>49582.207999999999</v>
      </c>
      <c r="J18" s="29">
        <f t="shared" si="5"/>
        <v>2912.2079999999987</v>
      </c>
      <c r="K18" s="43">
        <f t="shared" si="7"/>
        <v>579.47519999999997</v>
      </c>
      <c r="L18" s="68">
        <f t="shared" si="9"/>
        <v>57754.361600000004</v>
      </c>
      <c r="M18" s="75">
        <f t="shared" si="8"/>
        <v>258.94320000000039</v>
      </c>
      <c r="N18" s="23"/>
      <c r="P18" s="24"/>
    </row>
    <row r="19" spans="1:16" ht="15" thickBot="1" x14ac:dyDescent="0.4">
      <c r="A19" s="2">
        <f>((D9/13)+A8)*B18</f>
        <v>558.79680000000008</v>
      </c>
      <c r="B19" s="5"/>
      <c r="C19" s="5"/>
      <c r="D19" s="5"/>
      <c r="E19" s="26">
        <v>0.04</v>
      </c>
      <c r="F19" s="27">
        <f t="shared" si="2"/>
        <v>1911.6032</v>
      </c>
      <c r="G19" s="64">
        <f t="shared" si="3"/>
        <v>15.991091314031181</v>
      </c>
      <c r="H19" s="28">
        <f t="shared" si="4"/>
        <v>6.4000000000000001E-2</v>
      </c>
      <c r="I19" s="27">
        <f t="shared" si="0"/>
        <v>49701.683199999999</v>
      </c>
      <c r="J19" s="29">
        <f t="shared" si="5"/>
        <v>3031.6831999999995</v>
      </c>
      <c r="K19" s="43">
        <f t="shared" si="7"/>
        <v>580.85375999999997</v>
      </c>
      <c r="L19" s="68">
        <f t="shared" si="9"/>
        <v>57891.75808</v>
      </c>
      <c r="M19" s="75">
        <f t="shared" si="8"/>
        <v>269.51216000000011</v>
      </c>
      <c r="N19" s="23"/>
      <c r="P19" s="24"/>
    </row>
    <row r="20" spans="1:16" x14ac:dyDescent="0.35">
      <c r="A20" s="3"/>
      <c r="B20" s="51"/>
      <c r="C20" s="5"/>
      <c r="D20" s="5"/>
      <c r="E20" s="26">
        <v>4.2500000000000003E-2</v>
      </c>
      <c r="F20" s="27">
        <f t="shared" si="2"/>
        <v>2031.0784000000003</v>
      </c>
      <c r="G20" s="64">
        <f t="shared" si="3"/>
        <v>16.990534521158132</v>
      </c>
      <c r="H20" s="28">
        <f t="shared" si="4"/>
        <v>6.6500000000000004E-2</v>
      </c>
      <c r="I20" s="27">
        <f t="shared" si="0"/>
        <v>49821.1584</v>
      </c>
      <c r="J20" s="29">
        <f t="shared" si="5"/>
        <v>3151.1584000000003</v>
      </c>
      <c r="K20" s="43">
        <f t="shared" si="7"/>
        <v>582.23231999999996</v>
      </c>
      <c r="L20" s="68">
        <f t="shared" si="9"/>
        <v>58029.154560000003</v>
      </c>
      <c r="M20" s="75">
        <f t="shared" si="8"/>
        <v>280.08112000000034</v>
      </c>
      <c r="N20" s="23"/>
      <c r="P20" s="24"/>
    </row>
    <row r="21" spans="1:16" x14ac:dyDescent="0.35">
      <c r="A21" s="3"/>
      <c r="B21" s="5"/>
      <c r="C21" s="5"/>
      <c r="D21" s="52"/>
      <c r="E21" s="26">
        <v>4.2700000000000002E-2</v>
      </c>
      <c r="F21" s="27">
        <f t="shared" si="2"/>
        <v>2040.6364160000001</v>
      </c>
      <c r="G21" s="64">
        <f t="shared" si="3"/>
        <v>17.070489977728286</v>
      </c>
      <c r="H21" s="28">
        <f t="shared" si="4"/>
        <v>6.6700000000000009E-2</v>
      </c>
      <c r="I21" s="27">
        <f t="shared" si="0"/>
        <v>49830.716416000003</v>
      </c>
      <c r="J21" s="29">
        <f t="shared" si="5"/>
        <v>3160.7164160000029</v>
      </c>
      <c r="K21" s="43">
        <f t="shared" si="7"/>
        <v>582.3426048</v>
      </c>
      <c r="L21" s="68">
        <f t="shared" si="9"/>
        <v>58040.146278400003</v>
      </c>
      <c r="M21" s="75">
        <f t="shared" si="8"/>
        <v>280.92663680000038</v>
      </c>
      <c r="N21" s="23"/>
      <c r="P21" s="24"/>
    </row>
    <row r="22" spans="1:16" x14ac:dyDescent="0.35">
      <c r="A22" s="3"/>
      <c r="B22" s="5"/>
      <c r="C22" s="5"/>
      <c r="D22" s="5"/>
      <c r="E22" s="26">
        <v>4.4999999999999998E-2</v>
      </c>
      <c r="F22" s="27">
        <f t="shared" si="2"/>
        <v>2150.5536000000002</v>
      </c>
      <c r="G22" s="64">
        <f t="shared" si="3"/>
        <v>17.98997772828508</v>
      </c>
      <c r="H22" s="28">
        <f t="shared" si="4"/>
        <v>6.9000000000000006E-2</v>
      </c>
      <c r="I22" s="27">
        <f t="shared" si="0"/>
        <v>49940.633600000001</v>
      </c>
      <c r="J22" s="29">
        <f t="shared" si="5"/>
        <v>3270.633600000001</v>
      </c>
      <c r="K22" s="43">
        <f t="shared" si="7"/>
        <v>583.61087999999995</v>
      </c>
      <c r="L22" s="68">
        <f t="shared" si="9"/>
        <v>58166.551040000006</v>
      </c>
      <c r="M22" s="75">
        <f t="shared" si="8"/>
        <v>290.65008000000057</v>
      </c>
      <c r="N22" s="23"/>
      <c r="P22" s="24"/>
    </row>
    <row r="23" spans="1:16" ht="15" thickBot="1" x14ac:dyDescent="0.4">
      <c r="A23" s="3"/>
      <c r="B23" s="5"/>
      <c r="C23" s="5"/>
      <c r="D23" s="5"/>
      <c r="E23" s="53">
        <v>0.05</v>
      </c>
      <c r="F23" s="54">
        <f t="shared" si="2"/>
        <v>2389.5040000000004</v>
      </c>
      <c r="G23" s="66">
        <f t="shared" si="3"/>
        <v>19.988864142538979</v>
      </c>
      <c r="H23" s="55">
        <f t="shared" si="4"/>
        <v>7.400000000000001E-2</v>
      </c>
      <c r="I23" s="54">
        <f t="shared" si="0"/>
        <v>50179.584000000003</v>
      </c>
      <c r="J23" s="56">
        <f t="shared" si="5"/>
        <v>3509.5840000000026</v>
      </c>
      <c r="K23" s="57">
        <f t="shared" si="7"/>
        <v>586.36800000000005</v>
      </c>
      <c r="L23" s="69">
        <f t="shared" si="9"/>
        <v>58441.344000000005</v>
      </c>
      <c r="M23" s="76">
        <f t="shared" si="8"/>
        <v>311.78800000000047</v>
      </c>
      <c r="N23" s="23"/>
      <c r="P23" s="24"/>
    </row>
    <row r="24" spans="1:16" x14ac:dyDescent="0.35">
      <c r="A24" s="5"/>
      <c r="B24" s="5"/>
      <c r="C24" s="5"/>
      <c r="D24" s="5"/>
      <c r="E24" s="5"/>
      <c r="F24" s="5"/>
      <c r="G24" s="5"/>
      <c r="H24" s="6"/>
      <c r="I24" s="7"/>
      <c r="J24" s="7"/>
    </row>
    <row r="25" spans="1:16" x14ac:dyDescent="0.35">
      <c r="P25" s="58"/>
    </row>
    <row r="26" spans="1:16" x14ac:dyDescent="0.35">
      <c r="D26" s="47"/>
    </row>
    <row r="27" spans="1:16" x14ac:dyDescent="0.35">
      <c r="D27" s="47"/>
    </row>
  </sheetData>
  <pageMargins left="0.7" right="0.7" top="0.75" bottom="0.75" header="0.3" footer="0.3"/>
  <pageSetup paperSize="9" orientation="portrait" r:id="rId1"/>
  <headerFooter>
    <oddHeader>&amp;C&amp;"Calibri"&amp;10&amp;KFF8C00C2 - Confidential&amp;1#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NAO 2024</vt:lpstr>
    </vt:vector>
  </TitlesOfParts>
  <Company>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Fournié</dc:creator>
  <cp:lastModifiedBy>BAREYRE Cyril (SAFRAN HELICOPTER ENGINES)</cp:lastModifiedBy>
  <dcterms:created xsi:type="dcterms:W3CDTF">2024-04-23T13:45:29Z</dcterms:created>
  <dcterms:modified xsi:type="dcterms:W3CDTF">2024-06-04T08:25:56Z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ffcea-f25b-491e-9dc9-834516f3550e_Enabled">
    <vt:lpwstr>true</vt:lpwstr>
  </property>
  <property fmtid="{D5CDD505-2E9C-101B-9397-08002B2CF9AE}" pid="3" name="MSIP_Label_024ffcea-f25b-491e-9dc9-834516f3550e_SetDate">
    <vt:lpwstr>2024-06-04T08:25:56Z</vt:lpwstr>
  </property>
  <property fmtid="{D5CDD505-2E9C-101B-9397-08002B2CF9AE}" pid="4" name="MSIP_Label_024ffcea-f25b-491e-9dc9-834516f3550e_Method">
    <vt:lpwstr>Standard</vt:lpwstr>
  </property>
  <property fmtid="{D5CDD505-2E9C-101B-9397-08002B2CF9AE}" pid="5" name="MSIP_Label_024ffcea-f25b-491e-9dc9-834516f3550e_Name">
    <vt:lpwstr>C2 - restricted</vt:lpwstr>
  </property>
  <property fmtid="{D5CDD505-2E9C-101B-9397-08002B2CF9AE}" pid="6" name="MSIP_Label_024ffcea-f25b-491e-9dc9-834516f3550e_SiteId">
    <vt:lpwstr>d52b49b7-0c8f-4d89-8c4f-f20517306e08</vt:lpwstr>
  </property>
  <property fmtid="{D5CDD505-2E9C-101B-9397-08002B2CF9AE}" pid="7" name="MSIP_Label_024ffcea-f25b-491e-9dc9-834516f3550e_ActionId">
    <vt:lpwstr>68a4d9a9-9d04-4a7a-a787-95fb96c612aa</vt:lpwstr>
  </property>
  <property fmtid="{D5CDD505-2E9C-101B-9397-08002B2CF9AE}" pid="8" name="MSIP_Label_024ffcea-f25b-491e-9dc9-834516f3550e_ContentBits">
    <vt:lpwstr>1</vt:lpwstr>
  </property>
</Properties>
</file>